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ria\Desktop\CAA\Carregadores\Licitação\"/>
    </mc:Choice>
  </mc:AlternateContent>
  <xr:revisionPtr revIDLastSave="0" documentId="13_ncr:1_{22F9778F-7D34-4624-AB87-B1F1B6E12557}" xr6:coauthVersionLast="47" xr6:coauthVersionMax="47" xr10:uidLastSave="{00000000-0000-0000-0000-000000000000}"/>
  <bookViews>
    <workbookView xWindow="-120" yWindow="-120" windowWidth="20730" windowHeight="11160" tabRatio="801" xr2:uid="{00000000-000D-0000-FFFF-FFFF00000000}"/>
  </bookViews>
  <sheets>
    <sheet name="RESUMO" sheetId="14" r:id="rId1"/>
    <sheet name="CARREGADOR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13" l="1"/>
  <c r="D60" i="13"/>
  <c r="B17" i="13"/>
  <c r="E20" i="13"/>
  <c r="D94" i="13" l="1"/>
  <c r="D93" i="13"/>
  <c r="D92" i="13"/>
  <c r="D91" i="13"/>
  <c r="D82" i="13" s="1"/>
  <c r="D90" i="13"/>
  <c r="D80" i="13"/>
  <c r="D123" i="13"/>
  <c r="D105" i="13"/>
  <c r="D77" i="13"/>
  <c r="D78" i="13" s="1"/>
  <c r="D79" i="13" s="1"/>
  <c r="D55" i="13"/>
  <c r="D40" i="13"/>
  <c r="D42" i="13" s="1"/>
  <c r="E28" i="13"/>
  <c r="E35" i="13" s="1"/>
  <c r="D62" i="13" s="1"/>
  <c r="D59" i="13" l="1"/>
  <c r="E38" i="13"/>
  <c r="E41" i="13" s="1"/>
  <c r="D81" i="13"/>
  <c r="D83" i="13" s="1"/>
  <c r="E132" i="13"/>
  <c r="D95" i="13"/>
  <c r="D71" i="13" l="1"/>
  <c r="E40" i="13"/>
  <c r="E42" i="13" s="1"/>
  <c r="E115" i="13"/>
  <c r="E136" i="13" s="1"/>
  <c r="D69" i="13" l="1"/>
  <c r="E45" i="13"/>
  <c r="E50" i="13" l="1"/>
  <c r="E49" i="13"/>
  <c r="E47" i="13"/>
  <c r="E54" i="13"/>
  <c r="E53" i="13"/>
  <c r="E52" i="13"/>
  <c r="E51" i="13"/>
  <c r="E48" i="13"/>
  <c r="E55" i="13" l="1"/>
  <c r="D70" i="13" s="1"/>
  <c r="D72" i="13" l="1"/>
  <c r="E133" i="13" l="1"/>
  <c r="E75" i="13"/>
  <c r="E78" i="13" l="1"/>
  <c r="E77" i="13"/>
  <c r="E80" i="13"/>
  <c r="E82" i="13"/>
  <c r="E81" i="13"/>
  <c r="E79" i="13"/>
  <c r="E83" i="13" l="1"/>
  <c r="E134" i="13" l="1"/>
  <c r="E87" i="13"/>
  <c r="E92" i="13" l="1"/>
  <c r="E89" i="13"/>
  <c r="E94" i="13"/>
  <c r="E91" i="13"/>
  <c r="E93" i="13"/>
  <c r="E90" i="13"/>
  <c r="E95" i="13" l="1"/>
  <c r="D104" i="13" s="1"/>
  <c r="D106" i="13" s="1"/>
  <c r="E135" i="13" s="1"/>
  <c r="E137" i="13" s="1"/>
  <c r="E118" i="13" s="1"/>
  <c r="E121" i="13" l="1"/>
  <c r="E119" i="13" s="1"/>
  <c r="E122" i="13" s="1"/>
  <c r="E127" i="13" l="1"/>
  <c r="E126" i="13"/>
  <c r="E125" i="13"/>
  <c r="E128" i="13" l="1"/>
  <c r="E138" i="13" s="1"/>
  <c r="E139" i="13" s="1"/>
  <c r="E3" i="14" s="1"/>
  <c r="F3" i="14" s="1"/>
  <c r="G3" i="14" s="1"/>
  <c r="G4" i="14" s="1"/>
</calcChain>
</file>

<file path=xl/sharedStrings.xml><?xml version="1.0" encoding="utf-8"?>
<sst xmlns="http://schemas.openxmlformats.org/spreadsheetml/2006/main" count="228" uniqueCount="151">
  <si>
    <t>MODELO DE PLANILHA DE COMPOSIÇÃO DE CUSTOS E FORMAÇÃO DE PREÇOS</t>
  </si>
  <si>
    <t>Nº do Processo</t>
  </si>
  <si>
    <t>Nº da Licitação</t>
  </si>
  <si>
    <t>Empresa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</si>
  <si>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</si>
  <si>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</si>
  <si>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</si>
  <si>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</si>
  <si>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</si>
  <si>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Rio Branco</t>
  </si>
  <si>
    <t>C</t>
  </si>
  <si>
    <t>CCT (REFERÊNCIA)</t>
  </si>
  <si>
    <t>D</t>
  </si>
  <si>
    <t>Ano, Acordo, Convenção ou Sentença Normativa em Dissídio Coletivo</t>
  </si>
  <si>
    <t>E</t>
  </si>
  <si>
    <t>Nº de meses de execução contratual</t>
  </si>
  <si>
    <t>Identificação do Serviço</t>
  </si>
  <si>
    <t>TIPO DE SERVIÇO</t>
  </si>
  <si>
    <t>UNIDADE DE MEDIDA</t>
  </si>
  <si>
    <t>QUANTIDADE MENSAL A CONTRATAR</t>
  </si>
  <si>
    <t>Posto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</si>
  <si>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</si>
  <si>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</si>
  <si>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</si>
  <si>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</si>
  <si>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</si>
  <si>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Quantidade (nº de trabalhadores)</t>
  </si>
  <si>
    <t>MÓDULO 1 - COMPOSIÇÃO DA REMUNERAÇÃO</t>
  </si>
  <si>
    <t>I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</si>
  <si>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</si>
  <si>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</si>
  <si>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</si>
  <si>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</si>
  <si>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</si>
  <si>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 + Prorrogação Jornada Noturna</t>
  </si>
  <si>
    <t>Hora noturna adicional</t>
  </si>
  <si>
    <t>F</t>
  </si>
  <si>
    <t>Feriado Trabalhado (Súmula 444 TST)</t>
  </si>
  <si>
    <t>G</t>
  </si>
  <si>
    <t>Outros (especificar)</t>
  </si>
  <si>
    <t>Total da Remuneração</t>
  </si>
  <si>
    <t>MÓDULO 2 - BENEFÍCIOS MENSAIS E DIÁRIOS</t>
  </si>
  <si>
    <t>2.1</t>
  </si>
  <si>
    <t>13º (décimo terceiro) Salário, Férias e Adicional de Férias</t>
  </si>
  <si>
    <t>%</t>
  </si>
  <si>
    <t>13º Salário</t>
  </si>
  <si>
    <t>Adicional de Férias</t>
  </si>
  <si>
    <t>Total</t>
  </si>
  <si>
    <t>Submódulo 2.2 - Encargos Previdenciários (GPS), Fundo de Garantia por Tempo de Serviço (FGTS) e outras contribuições.</t>
  </si>
  <si>
    <t>2.2</t>
  </si>
  <si>
    <t>Encargos previdenciários e FGTS</t>
  </si>
  <si>
    <t>INSS</t>
  </si>
  <si>
    <t>Salário Educação</t>
  </si>
  <si>
    <t xml:space="preserve">Seguro Acidente do Trabalho </t>
  </si>
  <si>
    <t>SESI OU SESC</t>
  </si>
  <si>
    <t>SENAI OU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</si>
  <si>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</si>
  <si>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</si>
  <si>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</si>
  <si>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</si>
  <si>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</si>
  <si>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</si>
  <si>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</si>
  <si>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Total de benefícios mensais e diários</t>
  </si>
  <si>
    <t>Intrajornada</t>
  </si>
  <si>
    <t>Quadro-Resumo do Módulo 2 - Encargos e Benefícios Anuais, Mensais e Diários</t>
  </si>
  <si>
    <t>Encargos e Benefícios Anuais, Mensais e Diários</t>
  </si>
  <si>
    <t>GPS, FGTS e outras contribuições</t>
  </si>
  <si>
    <t>TOTAL</t>
  </si>
  <si>
    <t>MÓDULO 3 - PROVISÃO PARA RESCISÃO</t>
  </si>
  <si>
    <t>BASE DE CÁLCULO = MÓDULO 1 + MÓDULO 2</t>
  </si>
  <si>
    <t>Provisão para Rescisão</t>
  </si>
  <si>
    <t>Aviso Prévio Indenizado</t>
  </si>
  <si>
    <t>Incidência do FGTS sobre o Aviso Prévio Indenizado</t>
  </si>
  <si>
    <t xml:space="preserve">Multa FGTS e contribuições sociais sobre o Aviso Prévio Indenizado </t>
  </si>
  <si>
    <t>Aviso Prévio Trabalhado</t>
  </si>
  <si>
    <t>Incidência do submódulo 2.2 sobre o Aviso Prévio Trabalhado</t>
  </si>
  <si>
    <t>Multa FGTS  e Contribuições Sociais do Aviso Prévio Trabalhado</t>
  </si>
  <si>
    <t>MÓDULO 4 - CUSTO DE REPOSIÇÃO DE PROFISSIONAL AUSENTE</t>
  </si>
  <si>
    <t>BASE DE CÁLCULO = MÓDULO 1 + MÓDULO 2 (sem VA, VT e Intrajornada) + MÓDULO 3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</si>
  <si>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</si>
  <si>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</si>
  <si>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</si>
  <si>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</si>
  <si>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</si>
  <si>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 Paternidade</t>
  </si>
  <si>
    <t xml:space="preserve">Substituto na cobertura de Ausência por Acidente de Trabalho </t>
  </si>
  <si>
    <t>Substituto na cobertura de Afastamento Maternidade</t>
  </si>
  <si>
    <t>Substituto na cobertura de Outras ausências (especificar)</t>
  </si>
  <si>
    <t>Submódulo 4.2 - Intrajornada</t>
  </si>
  <si>
    <t>4.2</t>
  </si>
  <si>
    <t>Intervalo para repouso e alimentação</t>
  </si>
  <si>
    <t>Quadro-Resumo do Módulo 4 - Custo de Reposição de Profissional Ausente</t>
  </si>
  <si>
    <t>Custo de Reposição do Profissional Ausente</t>
  </si>
  <si>
    <t>MÓDULO 5 - INSUMOS DIVERSOS</t>
  </si>
  <si>
    <t>Insumos diversos</t>
  </si>
  <si>
    <t>Equipamentos e Materiais Permanentes</t>
  </si>
  <si>
    <t>Materiais de Consumo</t>
  </si>
  <si>
    <t>Total de Insumos Diversos</t>
  </si>
  <si>
    <t>MÓDULO 6 - CUSTOS INDIRETOS, TRIBUTOS E LUCRO</t>
  </si>
  <si>
    <t>BASE DE CÁLCULO CUSTO INDIRETOS = MÓDULO 1 + MÓDULO 2 + MÓDULO 3 + MÓDULO 4 + MÓDULO 5</t>
  </si>
  <si>
    <t>BASE DE CÁLCULO LUCRO = MÓDULO 1 + MÓDULO 2 + MÓDULO 3 + MÓDULO 4 + MÓDULO 5 + CUSTOS INDIRETOS</t>
  </si>
  <si>
    <t>Custos Indiretos, Tributos e Lucro</t>
  </si>
  <si>
    <t>Custos Indiretos</t>
  </si>
  <si>
    <t>Lucro</t>
  </si>
  <si>
    <t>C.1</t>
  </si>
  <si>
    <t>Tributos Federais (especificar)</t>
  </si>
  <si>
    <t>C.1.1</t>
  </si>
  <si>
    <t>PIS</t>
  </si>
  <si>
    <t>C.1.2</t>
  </si>
  <si>
    <t>COFINS</t>
  </si>
  <si>
    <t>C.1.3</t>
  </si>
  <si>
    <t>ISS</t>
  </si>
  <si>
    <t>Quadro-Resumo do Custo por Empregados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</si>
  <si>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</si>
  <si>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</si>
  <si>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</si>
  <si>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</si>
  <si>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</si>
  <si>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</si>
  <si>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</si>
  <si>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</si>
  <si>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</si>
  <si>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Valor Total Mensal do Empregado</t>
  </si>
  <si>
    <t xml:space="preserve">BASE DE CÁLCULO = MÓDULO 1 </t>
  </si>
  <si>
    <t>BASE DE CÁLCULO = MÓDULO 1 + SUMÓDULO 2.1</t>
  </si>
  <si>
    <t>Tributos</t>
  </si>
  <si>
    <t xml:space="preserve">OBSERVAÇÔES: </t>
  </si>
  <si>
    <t xml:space="preserve">1) De acordo com o entendimento do TCU no Acórdão nº 1.186/2017 - Plenário, a Administração "deve estabelecer na minuta do
contrato que a parcela mensal a título de aviso prévio trabalhado será no percentual máximo de 1,94% no primeiro
ano, e, em caso de prorrogação do contrato, o percentual máximo dessa parcela será de 0,194% a cada ano de
prorrogação, a ser incluído por ocasião da formulação do aditivo da prorrogação do contrato, conforme a Lei
12.506/2011" (Enunciado do Boletim de Jurisprudência nº 176/2017). </t>
  </si>
  <si>
    <t>Item</t>
  </si>
  <si>
    <t>Serviço/Descrição</t>
  </si>
  <si>
    <t>Medida</t>
  </si>
  <si>
    <t xml:space="preserve">Valor Unitário Mensal </t>
  </si>
  <si>
    <t>Valor Total Mensal</t>
  </si>
  <si>
    <t xml:space="preserve">Valor total da Contratação </t>
  </si>
  <si>
    <t xml:space="preserve"> Campus Sede - Rio Branco</t>
  </si>
  <si>
    <t xml:space="preserve"> Estiva - Carregador/ Operador Carga</t>
  </si>
  <si>
    <t>Valor Total Anual</t>
  </si>
  <si>
    <t>Quantidade de postos</t>
  </si>
  <si>
    <t>CARREGADOR (40h)</t>
  </si>
  <si>
    <t xml:space="preserve">AC000021/2025 </t>
  </si>
  <si>
    <t>Transporte - CL 11ª</t>
  </si>
  <si>
    <t>Auxílio-Refeição/Alimentação - CL 10ª</t>
  </si>
  <si>
    <t>Cota Aprendizagem - CL 16ª</t>
  </si>
  <si>
    <t>PCMSO/CIPA/PGR  - CL 30ª</t>
  </si>
  <si>
    <t>Estojo de primeiros socorros - Cl 32ª</t>
  </si>
  <si>
    <r>
      <t>Seguro de vida, invalidez e funeral</t>
    </r>
    <r>
      <rPr>
        <sz val="11"/>
        <color rgb="FFFF0000"/>
        <rFont val="Calibri"/>
        <charset val="1"/>
      </rPr>
      <t xml:space="preserve"> </t>
    </r>
    <r>
      <rPr>
        <sz val="11"/>
        <color rgb="FF000000"/>
        <rFont val="Calibri"/>
        <charset val="1"/>
      </rPr>
      <t>- CL 12ª</t>
    </r>
  </si>
  <si>
    <t>Uniformes - CL 31ª</t>
  </si>
  <si>
    <t>EPIs - CL 31ª</t>
  </si>
  <si>
    <t>1º de janeiro de 2026</t>
  </si>
  <si>
    <t>23107.001661/2024-45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</si>
</sst>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 &quot;* #,##0.00_-;&quot;-R$ &quot;* #,##0.00_-;_-&quot;R$ &quot;* \-??_-;_-@"/>
    <numFmt numFmtId="165" formatCode="0.0000%"/>
    <numFmt numFmtId="166" formatCode="&quot;R$&quot;\ #,##0.00"/>
  </numFmts>
  <fonts count="14" x14ac:knownFonts="1">
    <font>
      <sz val="11"/>
      <color rgb="FF000000"/>
      <name val="Calibri"/>
      <charset val="1"/>
    </font>
    <font>
      <b/>
      <sz val="12"/>
      <color rgb="FF000000"/>
      <name val="Calibri"/>
      <charset val="1"/>
    </font>
    <font>
      <b/>
      <sz val="14"/>
      <color rgb="FF000000"/>
      <name val="Calibri"/>
      <charset val="1"/>
    </font>
    <font>
      <sz val="10"/>
      <color rgb="FF000000"/>
      <name val="Calibri"/>
      <charset val="1"/>
    </font>
    <font>
      <b/>
      <sz val="11"/>
      <color rgb="FF000000"/>
      <name val="Calibri"/>
      <charset val="1"/>
    </font>
    <font>
      <sz val="10"/>
      <color rgb="FF000000"/>
      <name val="Arial"/>
      <charset val="1"/>
    </font>
    <font>
      <sz val="11"/>
      <color rgb="FFFF0000"/>
      <name val="Calibri"/>
      <charset val="1"/>
    </font>
    <font>
      <b/>
      <sz val="10"/>
      <color rgb="FF000000"/>
      <name val="Calibri"/>
      <charset val="1"/>
    </font>
    <font>
      <b/>
      <sz val="12"/>
      <color rgb="FF000000"/>
      <name val="Calibri"/>
    </font>
    <font>
      <sz val="11"/>
      <color rgb="FF000000"/>
      <name val="Calibri"/>
      <family val="2"/>
    </font>
    <font>
      <sz val="10.5"/>
      <color rgb="FF000000"/>
      <name val="Arial"/>
      <family val="2"/>
    </font>
    <font>
      <sz val="11"/>
      <color rgb="FF000000"/>
      <name val="Calibri"/>
      <charset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27">
    <xf numFmtId="0" fontId="0" fillId="0" borderId="0" xfId="0"/>
    <xf numFmtId="0" fontId="0" fillId="0" borderId="13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164" fontId="0" fillId="0" borderId="4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23" xfId="0" applyNumberFormat="1" applyBorder="1" applyAlignment="1">
      <alignment vertical="center" wrapText="1"/>
    </xf>
    <xf numFmtId="164" fontId="0" fillId="2" borderId="10" xfId="0" applyNumberFormat="1" applyFill="1" applyBorder="1" applyAlignment="1">
      <alignment vertical="center" wrapText="1"/>
    </xf>
    <xf numFmtId="164" fontId="1" fillId="0" borderId="26" xfId="0" applyNumberFormat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0" fontId="5" fillId="4" borderId="3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 vertical="center" wrapText="1"/>
    </xf>
    <xf numFmtId="10" fontId="4" fillId="2" borderId="25" xfId="0" applyNumberFormat="1" applyFon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0" fillId="0" borderId="3" xfId="0" applyNumberFormat="1" applyBorder="1" applyAlignment="1">
      <alignment vertical="center" wrapText="1"/>
    </xf>
    <xf numFmtId="0" fontId="1" fillId="0" borderId="0" xfId="0" applyFont="1" applyAlignment="1">
      <alignment vertical="center"/>
    </xf>
    <xf numFmtId="164" fontId="0" fillId="0" borderId="6" xfId="0" applyNumberFormat="1" applyBorder="1" applyAlignment="1">
      <alignment vertical="center" wrapText="1"/>
    </xf>
    <xf numFmtId="10" fontId="5" fillId="4" borderId="3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10" fontId="0" fillId="0" borderId="6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 wrapText="1"/>
    </xf>
    <xf numFmtId="10" fontId="0" fillId="0" borderId="15" xfId="0" applyNumberFormat="1" applyBorder="1" applyAlignment="1">
      <alignment horizontal="center" vertical="center" wrapText="1"/>
    </xf>
    <xf numFmtId="10" fontId="4" fillId="2" borderId="31" xfId="0" applyNumberFormat="1" applyFont="1" applyFill="1" applyBorder="1" applyAlignment="1">
      <alignment horizontal="center" vertical="center" wrapText="1"/>
    </xf>
    <xf numFmtId="165" fontId="4" fillId="2" borderId="25" xfId="0" applyNumberFormat="1" applyFont="1" applyFill="1" applyBorder="1" applyAlignment="1">
      <alignment horizontal="center" vertical="center" wrapText="1"/>
    </xf>
    <xf numFmtId="164" fontId="4" fillId="2" borderId="2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10" fontId="0" fillId="0" borderId="6" xfId="0" applyNumberFormat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164" fontId="0" fillId="0" borderId="13" xfId="0" applyNumberFormat="1" applyBorder="1" applyAlignment="1">
      <alignment vertical="center" wrapText="1"/>
    </xf>
    <xf numFmtId="164" fontId="4" fillId="2" borderId="33" xfId="0" applyNumberFormat="1" applyFont="1" applyFill="1" applyBorder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left" vertical="center" wrapText="1"/>
    </xf>
    <xf numFmtId="44" fontId="0" fillId="7" borderId="38" xfId="1" applyFont="1" applyFill="1" applyBorder="1" applyAlignment="1">
      <alignment horizontal="center" vertical="center" wrapText="1"/>
    </xf>
    <xf numFmtId="166" fontId="0" fillId="7" borderId="38" xfId="0" applyNumberFormat="1" applyFill="1" applyBorder="1" applyAlignment="1">
      <alignment horizontal="center" vertical="center" wrapText="1"/>
    </xf>
    <xf numFmtId="44" fontId="0" fillId="7" borderId="38" xfId="0" applyNumberFormat="1" applyFill="1" applyBorder="1" applyAlignment="1">
      <alignment horizontal="center" vertical="center" wrapText="1"/>
    </xf>
    <xf numFmtId="44" fontId="12" fillId="8" borderId="6" xfId="0" applyNumberFormat="1" applyFont="1" applyFill="1" applyBorder="1" applyAlignment="1">
      <alignment horizontal="center" vertical="center" wrapText="1"/>
    </xf>
    <xf numFmtId="0" fontId="12" fillId="9" borderId="0" xfId="0" applyFont="1" applyFill="1" applyAlignment="1">
      <alignment horizontal="center" vertical="center" wrapText="1"/>
    </xf>
    <xf numFmtId="0" fontId="12" fillId="9" borderId="0" xfId="0" applyFont="1" applyFill="1" applyAlignment="1">
      <alignment vertical="center" wrapText="1"/>
    </xf>
    <xf numFmtId="8" fontId="0" fillId="9" borderId="0" xfId="0" applyNumberFormat="1" applyFill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0" xfId="0" applyFont="1"/>
    <xf numFmtId="49" fontId="9" fillId="0" borderId="7" xfId="0" applyNumberFormat="1" applyFont="1" applyBorder="1" applyAlignment="1">
      <alignment horizontal="center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5" xfId="0" applyFont="1" applyFill="1" applyBorder="1" applyAlignment="1">
      <alignment horizontal="center" vertical="center" wrapText="1"/>
    </xf>
    <xf numFmtId="0" fontId="12" fillId="5" borderId="36" xfId="0" applyFont="1" applyFill="1" applyBorder="1" applyAlignment="1">
      <alignment horizontal="center" vertical="center" wrapText="1"/>
    </xf>
    <xf numFmtId="0" fontId="12" fillId="8" borderId="32" xfId="0" applyFont="1" applyFill="1" applyBorder="1" applyAlignment="1">
      <alignment horizontal="center" vertical="center" wrapText="1"/>
    </xf>
    <xf numFmtId="0" fontId="12" fillId="8" borderId="39" xfId="0" applyFont="1" applyFill="1" applyBorder="1" applyAlignment="1">
      <alignment horizontal="center" vertical="center" wrapText="1"/>
    </xf>
    <xf numFmtId="0" fontId="12" fillId="8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left" vertical="center" wrapText="1"/>
    </xf>
    <xf numFmtId="17" fontId="0" fillId="3" borderId="19" xfId="0" applyNumberFormat="1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4" borderId="22" xfId="0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40" xfId="0" applyNumberFormat="1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2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BBBBB"/>
      <rgbColor rgb="FF777777"/>
      <rgbColor rgb="FF9999FF"/>
      <rgbColor rgb="FF993366"/>
      <rgbColor rgb="FFF2F2F2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C443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D237-59CD-42E4-8109-09D9B6689C17}">
  <dimension ref="A1:G5"/>
  <sheetViews>
    <sheetView tabSelected="1" workbookViewId="0">
      <selection activeCell="A7" sqref="A7"/>
    </sheetView>
  </sheetViews>
  <sheetFormatPr defaultRowHeight="15" x14ac:dyDescent="0.25"/>
  <cols>
    <col min="2" max="2" width="46" customWidth="1"/>
    <col min="3" max="3" width="8.85546875" customWidth="1"/>
    <col min="4" max="4" width="17.42578125" customWidth="1"/>
    <col min="5" max="5" width="18.140625" customWidth="1"/>
    <col min="6" max="6" width="15.42578125" customWidth="1"/>
    <col min="7" max="7" width="14.140625" customWidth="1"/>
  </cols>
  <sheetData>
    <row r="1" spans="1:7" x14ac:dyDescent="0.25">
      <c r="A1" s="82" t="s">
        <v>135</v>
      </c>
      <c r="B1" s="83"/>
      <c r="C1" s="83"/>
      <c r="D1" s="83"/>
      <c r="E1" s="83"/>
      <c r="F1" s="83"/>
      <c r="G1" s="84"/>
    </row>
    <row r="2" spans="1:7" ht="30" x14ac:dyDescent="0.25">
      <c r="A2" s="67" t="s">
        <v>129</v>
      </c>
      <c r="B2" s="67" t="s">
        <v>130</v>
      </c>
      <c r="C2" s="67" t="s">
        <v>131</v>
      </c>
      <c r="D2" s="67" t="s">
        <v>138</v>
      </c>
      <c r="E2" s="67" t="s">
        <v>132</v>
      </c>
      <c r="F2" s="67" t="s">
        <v>133</v>
      </c>
      <c r="G2" s="67" t="s">
        <v>137</v>
      </c>
    </row>
    <row r="3" spans="1:7" x14ac:dyDescent="0.25">
      <c r="A3" s="68">
        <v>1</v>
      </c>
      <c r="B3" s="69" t="s">
        <v>136</v>
      </c>
      <c r="C3" s="68" t="s">
        <v>20</v>
      </c>
      <c r="D3" s="68">
        <v>8</v>
      </c>
      <c r="E3" s="70">
        <f>CARREGADOR!E139</f>
        <v>4681.5602528777245</v>
      </c>
      <c r="F3" s="71">
        <f>D3*E3</f>
        <v>37452.482023021796</v>
      </c>
      <c r="G3" s="72">
        <f>F3*12</f>
        <v>449429.78427626158</v>
      </c>
    </row>
    <row r="4" spans="1:7" ht="15" customHeight="1" x14ac:dyDescent="0.25">
      <c r="A4" s="85" t="s">
        <v>134</v>
      </c>
      <c r="B4" s="86"/>
      <c r="C4" s="86"/>
      <c r="D4" s="86"/>
      <c r="E4" s="86"/>
      <c r="F4" s="87"/>
      <c r="G4" s="73">
        <f>SUM(G3:G3)</f>
        <v>449429.78427626158</v>
      </c>
    </row>
    <row r="5" spans="1:7" x14ac:dyDescent="0.25">
      <c r="A5" s="74"/>
      <c r="B5" s="74"/>
      <c r="C5" s="74"/>
      <c r="D5" s="74"/>
      <c r="E5" s="74"/>
      <c r="F5" s="75"/>
      <c r="G5" s="76"/>
    </row>
  </sheetData>
  <mergeCells count="2">
    <mergeCell ref="A1:G1"/>
    <mergeCell ref="A4:F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000"/>
  <sheetViews>
    <sheetView zoomScaleNormal="100" workbookViewId="0">
      <selection activeCell="I135" sqref="I135"/>
    </sheetView>
  </sheetViews>
  <sheetFormatPr defaultColWidth="14.42578125" defaultRowHeight="15" x14ac:dyDescent="0.25"/>
  <cols>
    <col min="1" max="1" width="8.7109375" customWidth="1"/>
    <col min="2" max="2" width="14.5703125" customWidth="1"/>
    <col min="3" max="3" width="59" customWidth="1"/>
    <col min="4" max="4" width="20" customWidth="1"/>
    <col min="5" max="5" width="38.5703125" customWidth="1"/>
    <col min="6" max="26" width="8.7109375" customWidth="1"/>
  </cols>
  <sheetData>
    <row r="1" spans="2:5" ht="15" customHeight="1" x14ac:dyDescent="0.25">
      <c r="B1" s="91" t="s">
        <v>0</v>
      </c>
      <c r="C1" s="91"/>
      <c r="D1" s="91"/>
      <c r="E1" s="91"/>
    </row>
    <row r="2" spans="2:5" x14ac:dyDescent="0.25">
      <c r="B2" s="91"/>
      <c r="C2" s="91"/>
      <c r="D2" s="91"/>
      <c r="E2" s="91"/>
    </row>
    <row r="3" spans="2:5" x14ac:dyDescent="0.25">
      <c r="B3" s="2"/>
      <c r="E3" s="3"/>
    </row>
    <row r="4" spans="2:5" ht="15" customHeight="1" x14ac:dyDescent="0.25">
      <c r="B4" s="4" t="s">
        <v>1</v>
      </c>
      <c r="C4" s="92" t="s">
        <v>150</v>
      </c>
      <c r="D4" s="92"/>
      <c r="E4" s="92"/>
    </row>
    <row r="5" spans="2:5" x14ac:dyDescent="0.25">
      <c r="B5" s="5" t="s">
        <v>2</v>
      </c>
      <c r="C5" s="93"/>
      <c r="D5" s="93"/>
      <c r="E5" s="93"/>
    </row>
    <row r="6" spans="2:5" x14ac:dyDescent="0.25">
      <c r="B6" s="6" t="s">
        <v>3</v>
      </c>
      <c r="C6" s="94"/>
      <c r="D6" s="94"/>
      <c r="E6" s="94"/>
    </row>
    <row r="7" spans="2:5" x14ac:dyDescent="0.25">
      <c r="B7" s="7"/>
      <c r="C7" s="7"/>
      <c r="D7" s="7"/>
      <c r="E7" s="3"/>
    </row>
    <row r="8" spans="2:5" x14ac:dyDescent="0.25">
      <c r="B8" s="95" t="s">
        <v>4</v>
      </c>
      <c r="C8" s="95"/>
      <c r="D8" s="95"/>
      <c r="E8" s="95"/>
    </row>
    <row r="9" spans="2:5" ht="15" customHeight="1" x14ac:dyDescent="0.25">
      <c r="B9" s="8" t="s">
        <v>5</v>
      </c>
      <c r="C9" s="96" t="s">
        <v>6</v>
      </c>
      <c r="D9" s="96"/>
      <c r="E9" s="9"/>
    </row>
    <row r="10" spans="2:5" ht="15" customHeight="1" x14ac:dyDescent="0.25">
      <c r="B10" s="19" t="s">
        <v>7</v>
      </c>
      <c r="C10" s="97" t="s">
        <v>8</v>
      </c>
      <c r="D10" s="97"/>
      <c r="E10" s="21" t="s">
        <v>9</v>
      </c>
    </row>
    <row r="11" spans="2:5" ht="15" customHeight="1" x14ac:dyDescent="0.25">
      <c r="B11" s="19" t="s">
        <v>10</v>
      </c>
      <c r="C11" s="97" t="s">
        <v>11</v>
      </c>
      <c r="D11" s="97"/>
      <c r="E11" s="65" t="s">
        <v>140</v>
      </c>
    </row>
    <row r="12" spans="2:5" ht="15" customHeight="1" x14ac:dyDescent="0.25">
      <c r="B12" s="19" t="s">
        <v>12</v>
      </c>
      <c r="C12" s="97" t="s">
        <v>13</v>
      </c>
      <c r="D12" s="97"/>
      <c r="E12" s="21">
        <v>2025</v>
      </c>
    </row>
    <row r="13" spans="2:5" ht="15" customHeight="1" x14ac:dyDescent="0.25">
      <c r="B13" s="14" t="s">
        <v>14</v>
      </c>
      <c r="C13" s="98" t="s">
        <v>15</v>
      </c>
      <c r="D13" s="98"/>
      <c r="E13" s="15">
        <v>12</v>
      </c>
    </row>
    <row r="14" spans="2:5" x14ac:dyDescent="0.25">
      <c r="B14" s="7"/>
      <c r="C14" s="7"/>
      <c r="D14" s="7"/>
      <c r="E14" s="3"/>
    </row>
    <row r="15" spans="2:5" x14ac:dyDescent="0.25">
      <c r="B15" s="95" t="s">
        <v>16</v>
      </c>
      <c r="C15" s="95"/>
      <c r="D15" s="95"/>
      <c r="E15" s="95"/>
    </row>
    <row r="16" spans="2:5" ht="15" customHeight="1" x14ac:dyDescent="0.25">
      <c r="B16" s="99" t="s">
        <v>17</v>
      </c>
      <c r="C16" s="99"/>
      <c r="D16" s="16" t="s">
        <v>18</v>
      </c>
      <c r="E16" s="17" t="s">
        <v>19</v>
      </c>
    </row>
    <row r="17" spans="2:5" ht="15" customHeight="1" x14ac:dyDescent="0.25">
      <c r="B17" s="100" t="str">
        <f>E22</f>
        <v>CARREGADOR (40h)</v>
      </c>
      <c r="C17" s="100"/>
      <c r="D17" s="18" t="s">
        <v>20</v>
      </c>
      <c r="E17" s="15">
        <v>8</v>
      </c>
    </row>
    <row r="18" spans="2:5" x14ac:dyDescent="0.25">
      <c r="B18" s="3"/>
      <c r="E18" s="3"/>
    </row>
    <row r="19" spans="2:5" ht="15" customHeight="1" x14ac:dyDescent="0.25">
      <c r="B19" s="101" t="s">
        <v>21</v>
      </c>
      <c r="C19" s="101"/>
      <c r="D19" s="101"/>
      <c r="E19" s="101"/>
    </row>
    <row r="20" spans="2:5" ht="15" customHeight="1" x14ac:dyDescent="0.25">
      <c r="B20" s="8">
        <v>1</v>
      </c>
      <c r="C20" s="96" t="s">
        <v>22</v>
      </c>
      <c r="D20" s="96"/>
      <c r="E20" s="13" t="str">
        <f>E22</f>
        <v>CARREGADOR (40h)</v>
      </c>
    </row>
    <row r="21" spans="2:5" ht="15.75" customHeight="1" x14ac:dyDescent="0.25">
      <c r="B21" s="19">
        <v>2</v>
      </c>
      <c r="C21" s="102" t="s">
        <v>23</v>
      </c>
      <c r="D21" s="102"/>
      <c r="E21" s="20">
        <v>1573.02</v>
      </c>
    </row>
    <row r="22" spans="2:5" ht="15.75" customHeight="1" x14ac:dyDescent="0.25">
      <c r="B22" s="19">
        <v>3</v>
      </c>
      <c r="C22" s="97" t="s">
        <v>24</v>
      </c>
      <c r="D22" s="97"/>
      <c r="E22" s="13" t="s">
        <v>139</v>
      </c>
    </row>
    <row r="23" spans="2:5" ht="15.75" customHeight="1" x14ac:dyDescent="0.25">
      <c r="B23" s="19">
        <v>4</v>
      </c>
      <c r="C23" s="97" t="s">
        <v>25</v>
      </c>
      <c r="D23" s="97"/>
      <c r="E23" s="81" t="s">
        <v>149</v>
      </c>
    </row>
    <row r="24" spans="2:5" ht="15.75" customHeight="1" x14ac:dyDescent="0.25">
      <c r="B24" s="14">
        <v>5</v>
      </c>
      <c r="C24" s="98" t="s">
        <v>26</v>
      </c>
      <c r="D24" s="98"/>
      <c r="E24" s="15">
        <v>8</v>
      </c>
    </row>
    <row r="25" spans="2:5" ht="15.75" customHeight="1" x14ac:dyDescent="0.25">
      <c r="B25" s="7"/>
      <c r="E25" s="3"/>
    </row>
    <row r="26" spans="2:5" ht="15.75" customHeight="1" x14ac:dyDescent="0.25">
      <c r="B26" s="103" t="s">
        <v>27</v>
      </c>
      <c r="C26" s="103"/>
      <c r="D26" s="103"/>
      <c r="E26" s="103"/>
    </row>
    <row r="27" spans="2:5" ht="15.75" customHeight="1" x14ac:dyDescent="0.25">
      <c r="B27" s="23" t="s">
        <v>28</v>
      </c>
      <c r="C27" s="104" t="s">
        <v>29</v>
      </c>
      <c r="D27" s="104"/>
      <c r="E27" s="25" t="s">
        <v>30</v>
      </c>
    </row>
    <row r="28" spans="2:5" ht="15.75" customHeight="1" x14ac:dyDescent="0.25">
      <c r="B28" s="8" t="s">
        <v>5</v>
      </c>
      <c r="C28" s="105" t="s">
        <v>31</v>
      </c>
      <c r="D28" s="105"/>
      <c r="E28" s="26">
        <f>E21</f>
        <v>1573.02</v>
      </c>
    </row>
    <row r="29" spans="2:5" ht="15.75" customHeight="1" x14ac:dyDescent="0.25">
      <c r="B29" s="19" t="s">
        <v>7</v>
      </c>
      <c r="C29" s="97" t="s">
        <v>32</v>
      </c>
      <c r="D29" s="97"/>
      <c r="E29" s="27"/>
    </row>
    <row r="30" spans="2:5" ht="15.75" customHeight="1" x14ac:dyDescent="0.25">
      <c r="B30" s="19" t="s">
        <v>10</v>
      </c>
      <c r="C30" s="97" t="s">
        <v>33</v>
      </c>
      <c r="D30" s="97"/>
      <c r="E30" s="27"/>
    </row>
    <row r="31" spans="2:5" ht="15.75" customHeight="1" x14ac:dyDescent="0.25">
      <c r="B31" s="19" t="s">
        <v>12</v>
      </c>
      <c r="C31" s="97" t="s">
        <v>34</v>
      </c>
      <c r="D31" s="97"/>
      <c r="E31" s="27"/>
    </row>
    <row r="32" spans="2:5" ht="15.75" customHeight="1" x14ac:dyDescent="0.25">
      <c r="B32" s="19" t="s">
        <v>14</v>
      </c>
      <c r="C32" s="97" t="s">
        <v>35</v>
      </c>
      <c r="D32" s="97"/>
      <c r="E32" s="27"/>
    </row>
    <row r="33" spans="2:5" ht="15.75" customHeight="1" x14ac:dyDescent="0.25">
      <c r="B33" s="19" t="s">
        <v>36</v>
      </c>
      <c r="C33" s="97" t="s">
        <v>37</v>
      </c>
      <c r="D33" s="97"/>
      <c r="E33" s="27"/>
    </row>
    <row r="34" spans="2:5" ht="15.75" customHeight="1" x14ac:dyDescent="0.25">
      <c r="B34" s="10" t="s">
        <v>38</v>
      </c>
      <c r="C34" s="98" t="s">
        <v>39</v>
      </c>
      <c r="D34" s="98"/>
      <c r="E34" s="28"/>
    </row>
    <row r="35" spans="2:5" ht="15.75" customHeight="1" x14ac:dyDescent="0.25">
      <c r="B35" s="106" t="s">
        <v>40</v>
      </c>
      <c r="C35" s="106"/>
      <c r="D35" s="106"/>
      <c r="E35" s="29">
        <f>SUM(E28:E34)</f>
        <v>1573.02</v>
      </c>
    </row>
    <row r="36" spans="2:5" ht="15.75" customHeight="1" x14ac:dyDescent="0.25">
      <c r="B36" s="7"/>
      <c r="E36" s="3"/>
    </row>
    <row r="37" spans="2:5" ht="15.75" customHeight="1" x14ac:dyDescent="0.25">
      <c r="B37" s="103" t="s">
        <v>41</v>
      </c>
      <c r="C37" s="103"/>
      <c r="D37" s="103"/>
      <c r="E37" s="103"/>
    </row>
    <row r="38" spans="2:5" ht="15.75" customHeight="1" x14ac:dyDescent="0.25">
      <c r="B38" s="107" t="s">
        <v>124</v>
      </c>
      <c r="C38" s="107"/>
      <c r="D38" s="107"/>
      <c r="E38" s="64">
        <f>E35</f>
        <v>1573.02</v>
      </c>
    </row>
    <row r="39" spans="2:5" ht="15.75" customHeight="1" x14ac:dyDescent="0.25">
      <c r="B39" s="23" t="s">
        <v>42</v>
      </c>
      <c r="C39" s="24" t="s">
        <v>43</v>
      </c>
      <c r="D39" s="24" t="s">
        <v>44</v>
      </c>
      <c r="E39" s="31" t="s">
        <v>30</v>
      </c>
    </row>
    <row r="40" spans="2:5" ht="15.75" customHeight="1" x14ac:dyDescent="0.25">
      <c r="B40" s="8" t="s">
        <v>5</v>
      </c>
      <c r="C40" s="32" t="s">
        <v>45</v>
      </c>
      <c r="D40" s="33">
        <f>1/12</f>
        <v>8.3333333333333329E-2</v>
      </c>
      <c r="E40" s="34">
        <f>D40*$E$38</f>
        <v>131.08499999999998</v>
      </c>
    </row>
    <row r="41" spans="2:5" ht="15.75" customHeight="1" x14ac:dyDescent="0.25">
      <c r="B41" s="8" t="s">
        <v>7</v>
      </c>
      <c r="C41" s="32" t="s">
        <v>46</v>
      </c>
      <c r="D41" s="33">
        <v>0.121</v>
      </c>
      <c r="E41" s="34">
        <f>D41*$E$38</f>
        <v>190.33542</v>
      </c>
    </row>
    <row r="42" spans="2:5" ht="15.75" customHeight="1" x14ac:dyDescent="0.25">
      <c r="B42" s="106" t="s">
        <v>47</v>
      </c>
      <c r="C42" s="106"/>
      <c r="D42" s="35">
        <f>SUM(D40:D41)</f>
        <v>0.20433333333333331</v>
      </c>
      <c r="E42" s="36">
        <f>SUM(E40:E41)</f>
        <v>321.42041999999998</v>
      </c>
    </row>
    <row r="43" spans="2:5" ht="15.75" customHeight="1" x14ac:dyDescent="0.25">
      <c r="B43" s="7"/>
      <c r="E43" s="3"/>
    </row>
    <row r="44" spans="2:5" ht="15.75" customHeight="1" x14ac:dyDescent="0.25">
      <c r="B44" s="103" t="s">
        <v>48</v>
      </c>
      <c r="C44" s="103"/>
      <c r="D44" s="103"/>
      <c r="E44" s="103"/>
    </row>
    <row r="45" spans="2:5" ht="15.75" customHeight="1" x14ac:dyDescent="0.25">
      <c r="B45" s="107" t="s">
        <v>125</v>
      </c>
      <c r="C45" s="107"/>
      <c r="D45" s="107"/>
      <c r="E45" s="64">
        <f>E35+E42</f>
        <v>1894.4404199999999</v>
      </c>
    </row>
    <row r="46" spans="2:5" ht="15.75" customHeight="1" x14ac:dyDescent="0.25">
      <c r="B46" s="23" t="s">
        <v>49</v>
      </c>
      <c r="C46" s="24" t="s">
        <v>50</v>
      </c>
      <c r="D46" s="24" t="s">
        <v>44</v>
      </c>
      <c r="E46" s="31" t="s">
        <v>30</v>
      </c>
    </row>
    <row r="47" spans="2:5" ht="15.75" customHeight="1" x14ac:dyDescent="0.25">
      <c r="B47" s="8" t="s">
        <v>5</v>
      </c>
      <c r="C47" s="32" t="s">
        <v>51</v>
      </c>
      <c r="D47" s="33">
        <v>0.2</v>
      </c>
      <c r="E47" s="34">
        <f t="shared" ref="E47:E54" si="0">D47*$E$45</f>
        <v>378.88808399999999</v>
      </c>
    </row>
    <row r="48" spans="2:5" ht="15.75" customHeight="1" x14ac:dyDescent="0.25">
      <c r="B48" s="8" t="s">
        <v>7</v>
      </c>
      <c r="C48" s="12" t="s">
        <v>52</v>
      </c>
      <c r="D48" s="33">
        <v>2.5000000000000001E-2</v>
      </c>
      <c r="E48" s="34">
        <f t="shared" si="0"/>
        <v>47.361010499999999</v>
      </c>
    </row>
    <row r="49" spans="2:5" ht="15.75" customHeight="1" x14ac:dyDescent="0.25">
      <c r="B49" s="8" t="s">
        <v>10</v>
      </c>
      <c r="C49" s="38" t="s">
        <v>53</v>
      </c>
      <c r="D49" s="33">
        <v>0.06</v>
      </c>
      <c r="E49" s="34">
        <f t="shared" si="0"/>
        <v>113.66642519999999</v>
      </c>
    </row>
    <row r="50" spans="2:5" ht="15.75" customHeight="1" x14ac:dyDescent="0.25">
      <c r="B50" s="19" t="s">
        <v>12</v>
      </c>
      <c r="C50" s="38" t="s">
        <v>54</v>
      </c>
      <c r="D50" s="33">
        <v>1.4999999999999999E-2</v>
      </c>
      <c r="E50" s="34">
        <f t="shared" si="0"/>
        <v>28.416606299999998</v>
      </c>
    </row>
    <row r="51" spans="2:5" ht="15.75" customHeight="1" x14ac:dyDescent="0.25">
      <c r="B51" s="19" t="s">
        <v>14</v>
      </c>
      <c r="C51" s="38" t="s">
        <v>55</v>
      </c>
      <c r="D51" s="33">
        <v>0.01</v>
      </c>
      <c r="E51" s="34">
        <f t="shared" si="0"/>
        <v>18.944404200000001</v>
      </c>
    </row>
    <row r="52" spans="2:5" ht="15.75" customHeight="1" x14ac:dyDescent="0.25">
      <c r="B52" s="19" t="s">
        <v>36</v>
      </c>
      <c r="C52" s="39" t="s">
        <v>56</v>
      </c>
      <c r="D52" s="33">
        <v>6.0000000000000001E-3</v>
      </c>
      <c r="E52" s="34">
        <f t="shared" si="0"/>
        <v>11.366642519999999</v>
      </c>
    </row>
    <row r="53" spans="2:5" ht="15.75" customHeight="1" x14ac:dyDescent="0.25">
      <c r="B53" s="19" t="s">
        <v>38</v>
      </c>
      <c r="C53" s="38" t="s">
        <v>57</v>
      </c>
      <c r="D53" s="33">
        <v>2E-3</v>
      </c>
      <c r="E53" s="34">
        <f t="shared" si="0"/>
        <v>3.78888084</v>
      </c>
    </row>
    <row r="54" spans="2:5" ht="15.75" customHeight="1" x14ac:dyDescent="0.25">
      <c r="B54" s="19" t="s">
        <v>58</v>
      </c>
      <c r="C54" s="38" t="s">
        <v>59</v>
      </c>
      <c r="D54" s="33">
        <v>0.08</v>
      </c>
      <c r="E54" s="34">
        <f t="shared" si="0"/>
        <v>151.55523360000001</v>
      </c>
    </row>
    <row r="55" spans="2:5" ht="15.75" customHeight="1" x14ac:dyDescent="0.25">
      <c r="B55" s="106" t="s">
        <v>47</v>
      </c>
      <c r="C55" s="106"/>
      <c r="D55" s="35">
        <f>SUM(D47:D54)</f>
        <v>0.39800000000000008</v>
      </c>
      <c r="E55" s="40">
        <f>SUM(E47:E54)</f>
        <v>753.98728716000005</v>
      </c>
    </row>
    <row r="56" spans="2:5" ht="15.75" customHeight="1" x14ac:dyDescent="0.25">
      <c r="B56" s="7"/>
      <c r="E56" s="3"/>
    </row>
    <row r="57" spans="2:5" ht="15.75" customHeight="1" x14ac:dyDescent="0.25">
      <c r="B57" s="103" t="s">
        <v>60</v>
      </c>
      <c r="C57" s="103"/>
      <c r="D57" s="103"/>
      <c r="E57" s="103"/>
    </row>
    <row r="58" spans="2:5" ht="15.75" customHeight="1" x14ac:dyDescent="0.25">
      <c r="B58" s="23" t="s">
        <v>61</v>
      </c>
      <c r="C58" s="24" t="s">
        <v>62</v>
      </c>
      <c r="D58" s="104" t="s">
        <v>30</v>
      </c>
      <c r="E58" s="108"/>
    </row>
    <row r="59" spans="2:5" ht="15.75" customHeight="1" x14ac:dyDescent="0.25">
      <c r="B59" s="8" t="s">
        <v>5</v>
      </c>
      <c r="C59" s="77" t="s">
        <v>141</v>
      </c>
      <c r="D59" s="109">
        <f>3.5*4*22-(6%*$E$28)</f>
        <v>213.61880000000002</v>
      </c>
      <c r="E59" s="109"/>
    </row>
    <row r="60" spans="2:5" ht="15.75" customHeight="1" x14ac:dyDescent="0.25">
      <c r="B60" s="19" t="s">
        <v>7</v>
      </c>
      <c r="C60" s="66" t="s">
        <v>142</v>
      </c>
      <c r="D60" s="110">
        <f>330-(330*10%)</f>
        <v>297</v>
      </c>
      <c r="E60" s="110"/>
    </row>
    <row r="61" spans="2:5" ht="15.75" customHeight="1" x14ac:dyDescent="0.25">
      <c r="B61" s="78" t="s">
        <v>10</v>
      </c>
      <c r="C61" s="66" t="s">
        <v>144</v>
      </c>
      <c r="D61" s="110">
        <v>48</v>
      </c>
      <c r="E61" s="110"/>
    </row>
    <row r="62" spans="2:5" ht="15.75" customHeight="1" x14ac:dyDescent="0.25">
      <c r="B62" s="79" t="s">
        <v>12</v>
      </c>
      <c r="C62" s="66" t="s">
        <v>146</v>
      </c>
      <c r="D62" s="111">
        <f>E35*3%/12*3</f>
        <v>11.797649999999999</v>
      </c>
      <c r="E62" s="112"/>
    </row>
    <row r="63" spans="2:5" ht="15.75" customHeight="1" x14ac:dyDescent="0.25">
      <c r="B63" s="78" t="s">
        <v>14</v>
      </c>
      <c r="C63" s="66" t="s">
        <v>143</v>
      </c>
      <c r="D63" s="113">
        <v>73.41</v>
      </c>
      <c r="E63" s="110"/>
    </row>
    <row r="64" spans="2:5" ht="15.75" customHeight="1" thickBot="1" x14ac:dyDescent="0.3">
      <c r="B64" s="79" t="s">
        <v>36</v>
      </c>
      <c r="C64" s="66" t="s">
        <v>145</v>
      </c>
      <c r="D64" s="117">
        <v>5</v>
      </c>
      <c r="E64" s="117"/>
    </row>
    <row r="65" spans="2:5" ht="15.75" customHeight="1" thickBot="1" x14ac:dyDescent="0.3">
      <c r="B65" s="114" t="s">
        <v>63</v>
      </c>
      <c r="C65" s="114"/>
      <c r="D65" s="115">
        <f>SUM(D59:E64)</f>
        <v>648.82644999999991</v>
      </c>
      <c r="E65" s="115"/>
    </row>
    <row r="66" spans="2:5" ht="15.75" customHeight="1" x14ac:dyDescent="0.25">
      <c r="B66" s="116"/>
      <c r="C66" s="116"/>
      <c r="D66" s="116"/>
      <c r="E66" s="116"/>
    </row>
    <row r="67" spans="2:5" ht="15.75" customHeight="1" x14ac:dyDescent="0.25">
      <c r="B67" s="107" t="s">
        <v>65</v>
      </c>
      <c r="C67" s="107"/>
      <c r="D67" s="107"/>
      <c r="E67" s="44"/>
    </row>
    <row r="68" spans="2:5" ht="15.75" customHeight="1" x14ac:dyDescent="0.25">
      <c r="B68" s="23">
        <v>2</v>
      </c>
      <c r="C68" s="24" t="s">
        <v>66</v>
      </c>
      <c r="D68" s="24" t="s">
        <v>30</v>
      </c>
      <c r="E68" s="42"/>
    </row>
    <row r="69" spans="2:5" ht="15.75" customHeight="1" x14ac:dyDescent="0.25">
      <c r="B69" s="11" t="s">
        <v>42</v>
      </c>
      <c r="C69" s="38" t="s">
        <v>43</v>
      </c>
      <c r="D69" s="45">
        <f>E42</f>
        <v>321.42041999999998</v>
      </c>
      <c r="E69" s="42"/>
    </row>
    <row r="70" spans="2:5" ht="15.75" customHeight="1" x14ac:dyDescent="0.25">
      <c r="B70" s="11" t="s">
        <v>49</v>
      </c>
      <c r="C70" s="38" t="s">
        <v>67</v>
      </c>
      <c r="D70" s="45">
        <f>E55</f>
        <v>753.98728716000005</v>
      </c>
      <c r="E70" s="42"/>
    </row>
    <row r="71" spans="2:5" ht="15.75" customHeight="1" x14ac:dyDescent="0.25">
      <c r="B71" s="11" t="s">
        <v>61</v>
      </c>
      <c r="C71" s="38" t="s">
        <v>62</v>
      </c>
      <c r="D71" s="45">
        <f>D65</f>
        <v>648.82644999999991</v>
      </c>
      <c r="E71" s="42"/>
    </row>
    <row r="72" spans="2:5" ht="15.75" customHeight="1" x14ac:dyDescent="0.25">
      <c r="B72" s="114" t="s">
        <v>68</v>
      </c>
      <c r="C72" s="114"/>
      <c r="D72" s="40">
        <f>SUM(D69:D71)</f>
        <v>1724.23415716</v>
      </c>
      <c r="E72" s="42"/>
    </row>
    <row r="73" spans="2:5" ht="15.75" customHeight="1" x14ac:dyDescent="0.25">
      <c r="B73" s="42"/>
      <c r="C73" s="42"/>
      <c r="D73" s="42"/>
      <c r="E73" s="42"/>
    </row>
    <row r="74" spans="2:5" ht="15.75" customHeight="1" x14ac:dyDescent="0.25">
      <c r="B74" s="103" t="s">
        <v>69</v>
      </c>
      <c r="C74" s="103"/>
      <c r="D74" s="103"/>
      <c r="E74" s="103"/>
    </row>
    <row r="75" spans="2:5" ht="15.75" customHeight="1" x14ac:dyDescent="0.25">
      <c r="B75" s="107" t="s">
        <v>70</v>
      </c>
      <c r="C75" s="107"/>
      <c r="D75" s="107"/>
      <c r="E75" s="30">
        <f>E35+D72</f>
        <v>3297.25415716</v>
      </c>
    </row>
    <row r="76" spans="2:5" ht="15.75" customHeight="1" x14ac:dyDescent="0.25">
      <c r="B76" s="23">
        <v>3</v>
      </c>
      <c r="C76" s="24" t="s">
        <v>71</v>
      </c>
      <c r="D76" s="24" t="s">
        <v>44</v>
      </c>
      <c r="E76" s="31" t="s">
        <v>30</v>
      </c>
    </row>
    <row r="77" spans="2:5" ht="15.75" customHeight="1" x14ac:dyDescent="0.25">
      <c r="B77" s="8" t="s">
        <v>5</v>
      </c>
      <c r="C77" s="32" t="s">
        <v>72</v>
      </c>
      <c r="D77" s="46">
        <f>((1+0.121+0.0833)/12)*0.05</f>
        <v>5.0179166666666671E-3</v>
      </c>
      <c r="E77" s="34">
        <f t="shared" ref="E77:E82" si="1">D77*$E$75</f>
        <v>16.545346589449117</v>
      </c>
    </row>
    <row r="78" spans="2:5" ht="15.75" customHeight="1" x14ac:dyDescent="0.25">
      <c r="B78" s="19" t="s">
        <v>7</v>
      </c>
      <c r="C78" s="38" t="s">
        <v>73</v>
      </c>
      <c r="D78" s="46">
        <f>(D77*D54)</f>
        <v>4.0143333333333335E-4</v>
      </c>
      <c r="E78" s="34">
        <f t="shared" si="1"/>
        <v>1.3236277271559294</v>
      </c>
    </row>
    <row r="79" spans="2:5" ht="33" customHeight="1" x14ac:dyDescent="0.25">
      <c r="B79" s="19" t="s">
        <v>10</v>
      </c>
      <c r="C79" s="38" t="s">
        <v>74</v>
      </c>
      <c r="D79" s="46">
        <f>40%*D78</f>
        <v>1.6057333333333336E-4</v>
      </c>
      <c r="E79" s="34">
        <f t="shared" si="1"/>
        <v>0.52945109086237185</v>
      </c>
    </row>
    <row r="80" spans="2:5" ht="15.75" customHeight="1" x14ac:dyDescent="0.25">
      <c r="B80" s="19" t="s">
        <v>12</v>
      </c>
      <c r="C80" s="38" t="s">
        <v>75</v>
      </c>
      <c r="D80" s="46">
        <f>(7/30)/12</f>
        <v>1.9444444444444445E-2</v>
      </c>
      <c r="E80" s="34">
        <f t="shared" si="1"/>
        <v>64.113275278111118</v>
      </c>
    </row>
    <row r="81" spans="2:5" ht="15.75" customHeight="1" x14ac:dyDescent="0.25">
      <c r="B81" s="19" t="s">
        <v>14</v>
      </c>
      <c r="C81" s="38" t="s">
        <v>76</v>
      </c>
      <c r="D81" s="46">
        <f>D80*D55</f>
        <v>7.7388888888888906E-3</v>
      </c>
      <c r="E81" s="34">
        <f t="shared" si="1"/>
        <v>25.517083560688228</v>
      </c>
    </row>
    <row r="82" spans="2:5" ht="15.75" customHeight="1" x14ac:dyDescent="0.25">
      <c r="B82" s="10" t="s">
        <v>36</v>
      </c>
      <c r="C82" s="1" t="s">
        <v>77</v>
      </c>
      <c r="D82" s="46">
        <f>4/100-D91</f>
        <v>3.979166666666667E-2</v>
      </c>
      <c r="E82" s="34">
        <f t="shared" si="1"/>
        <v>131.20323833699169</v>
      </c>
    </row>
    <row r="83" spans="2:5" ht="15.75" customHeight="1" x14ac:dyDescent="0.25">
      <c r="B83" s="106" t="s">
        <v>47</v>
      </c>
      <c r="C83" s="106"/>
      <c r="D83" s="35">
        <f>SUM(D77:D82)</f>
        <v>7.255492333333334E-2</v>
      </c>
      <c r="E83" s="36">
        <f>SUM(E77:E82)</f>
        <v>239.23202258325847</v>
      </c>
    </row>
    <row r="84" spans="2:5" ht="15.75" customHeight="1" x14ac:dyDescent="0.25">
      <c r="B84" s="22"/>
      <c r="C84" s="22"/>
      <c r="D84" s="22"/>
      <c r="E84" s="22"/>
    </row>
    <row r="85" spans="2:5" ht="15.75" customHeight="1" x14ac:dyDescent="0.25">
      <c r="B85" s="103" t="s">
        <v>78</v>
      </c>
      <c r="C85" s="103"/>
      <c r="D85" s="103"/>
      <c r="E85" s="103"/>
    </row>
    <row r="86" spans="2:5" ht="15.75" customHeight="1" x14ac:dyDescent="0.25">
      <c r="B86" s="107" t="s">
        <v>80</v>
      </c>
      <c r="C86" s="107"/>
      <c r="D86" s="107"/>
      <c r="E86" s="107"/>
    </row>
    <row r="87" spans="2:5" ht="15.75" customHeight="1" x14ac:dyDescent="0.25">
      <c r="B87" s="118" t="s">
        <v>79</v>
      </c>
      <c r="C87" s="118"/>
      <c r="D87" s="118"/>
      <c r="E87" s="30">
        <f>E35+D69+D70+E83</f>
        <v>2887.6597297432586</v>
      </c>
    </row>
    <row r="88" spans="2:5" ht="15.75" customHeight="1" x14ac:dyDescent="0.25">
      <c r="B88" s="23" t="s">
        <v>81</v>
      </c>
      <c r="C88" s="24" t="s">
        <v>82</v>
      </c>
      <c r="D88" s="47" t="s">
        <v>44</v>
      </c>
      <c r="E88" s="31" t="s">
        <v>30</v>
      </c>
    </row>
    <row r="89" spans="2:5" ht="15.75" customHeight="1" x14ac:dyDescent="0.25">
      <c r="B89" s="8" t="s">
        <v>5</v>
      </c>
      <c r="C89" s="48" t="s">
        <v>83</v>
      </c>
      <c r="D89" s="49">
        <v>0</v>
      </c>
      <c r="E89" s="50">
        <f t="shared" ref="E89:E94" si="2">D89*$E$87</f>
        <v>0</v>
      </c>
    </row>
    <row r="90" spans="2:5" ht="15.75" customHeight="1" x14ac:dyDescent="0.25">
      <c r="B90" s="19" t="s">
        <v>7</v>
      </c>
      <c r="C90" s="48" t="s">
        <v>84</v>
      </c>
      <c r="D90" s="49">
        <f>(5/30)/12</f>
        <v>1.3888888888888888E-2</v>
      </c>
      <c r="E90" s="50">
        <f t="shared" si="2"/>
        <v>40.106385135323031</v>
      </c>
    </row>
    <row r="91" spans="2:5" ht="15.75" customHeight="1" x14ac:dyDescent="0.25">
      <c r="B91" s="19" t="s">
        <v>10</v>
      </c>
      <c r="C91" s="48" t="s">
        <v>85</v>
      </c>
      <c r="D91" s="49">
        <f>((5/30)/12)*0.015</f>
        <v>2.0833333333333332E-4</v>
      </c>
      <c r="E91" s="50">
        <f t="shared" si="2"/>
        <v>0.60159577702984546</v>
      </c>
    </row>
    <row r="92" spans="2:5" ht="15.75" customHeight="1" x14ac:dyDescent="0.25">
      <c r="B92" s="19" t="s">
        <v>12</v>
      </c>
      <c r="C92" s="48" t="s">
        <v>86</v>
      </c>
      <c r="D92" s="49">
        <f>(0.91/30)/12</f>
        <v>2.5277777777777777E-3</v>
      </c>
      <c r="E92" s="50">
        <f t="shared" si="2"/>
        <v>7.2993620946287923</v>
      </c>
    </row>
    <row r="93" spans="2:5" ht="15.75" customHeight="1" x14ac:dyDescent="0.25">
      <c r="B93" s="19" t="s">
        <v>14</v>
      </c>
      <c r="C93" s="48" t="s">
        <v>87</v>
      </c>
      <c r="D93" s="49">
        <f>(0.121*4/12*0.04)/12</f>
        <v>1.3444444444444444E-4</v>
      </c>
      <c r="E93" s="50">
        <f t="shared" si="2"/>
        <v>0.38822980810992697</v>
      </c>
    </row>
    <row r="94" spans="2:5" ht="15.75" customHeight="1" x14ac:dyDescent="0.25">
      <c r="B94" s="19" t="s">
        <v>36</v>
      </c>
      <c r="C94" s="48" t="s">
        <v>88</v>
      </c>
      <c r="D94" s="51">
        <f>(5.96/30)/12</f>
        <v>1.6555555555555556E-2</v>
      </c>
      <c r="E94" s="50">
        <f t="shared" si="2"/>
        <v>47.806811081305064</v>
      </c>
    </row>
    <row r="95" spans="2:5" ht="15.75" customHeight="1" x14ac:dyDescent="0.25">
      <c r="B95" s="106" t="s">
        <v>47</v>
      </c>
      <c r="C95" s="106"/>
      <c r="D95" s="52">
        <f>SUM(D89:D94)</f>
        <v>3.3314999999999997E-2</v>
      </c>
      <c r="E95" s="36">
        <f>SUM(E89:E94)</f>
        <v>96.202383896396654</v>
      </c>
    </row>
    <row r="96" spans="2:5" ht="15.75" customHeight="1" x14ac:dyDescent="0.25"/>
    <row r="97" spans="2:5" ht="15.75" customHeight="1" x14ac:dyDescent="0.25">
      <c r="B97" s="119" t="s">
        <v>89</v>
      </c>
      <c r="C97" s="119"/>
      <c r="D97" s="119"/>
      <c r="E97" s="119"/>
    </row>
    <row r="98" spans="2:5" ht="15.75" customHeight="1" x14ac:dyDescent="0.25">
      <c r="B98" s="23" t="s">
        <v>90</v>
      </c>
      <c r="C98" s="24" t="s">
        <v>64</v>
      </c>
      <c r="D98" s="31" t="s">
        <v>30</v>
      </c>
    </row>
    <row r="99" spans="2:5" ht="15.75" customHeight="1" x14ac:dyDescent="0.25">
      <c r="B99" s="8" t="s">
        <v>5</v>
      </c>
      <c r="C99" s="32" t="s">
        <v>91</v>
      </c>
      <c r="D99" s="43"/>
    </row>
    <row r="100" spans="2:5" ht="15.75" customHeight="1" x14ac:dyDescent="0.25">
      <c r="B100" s="106" t="s">
        <v>47</v>
      </c>
      <c r="C100" s="106"/>
      <c r="D100" s="53"/>
    </row>
    <row r="101" spans="2:5" ht="15.75" customHeight="1" x14ac:dyDescent="0.25"/>
    <row r="102" spans="2:5" ht="15.75" customHeight="1" x14ac:dyDescent="0.25">
      <c r="B102" s="120" t="s">
        <v>92</v>
      </c>
      <c r="C102" s="120"/>
      <c r="D102" s="120"/>
    </row>
    <row r="103" spans="2:5" ht="15.75" customHeight="1" x14ac:dyDescent="0.25">
      <c r="B103" s="23">
        <v>4</v>
      </c>
      <c r="C103" s="24" t="s">
        <v>93</v>
      </c>
      <c r="D103" s="31" t="s">
        <v>30</v>
      </c>
    </row>
    <row r="104" spans="2:5" ht="15.75" customHeight="1" x14ac:dyDescent="0.25">
      <c r="B104" s="19" t="s">
        <v>81</v>
      </c>
      <c r="C104" s="32" t="s">
        <v>82</v>
      </c>
      <c r="D104" s="43">
        <f>E95</f>
        <v>96.202383896396654</v>
      </c>
    </row>
    <row r="105" spans="2:5" ht="15.75" customHeight="1" x14ac:dyDescent="0.25">
      <c r="B105" s="19" t="s">
        <v>90</v>
      </c>
      <c r="C105" s="32" t="s">
        <v>64</v>
      </c>
      <c r="D105" s="43">
        <f>D99</f>
        <v>0</v>
      </c>
    </row>
    <row r="106" spans="2:5" ht="15.75" customHeight="1" x14ac:dyDescent="0.25">
      <c r="B106" s="106" t="s">
        <v>47</v>
      </c>
      <c r="C106" s="106"/>
      <c r="D106" s="54">
        <f>SUM(D104:D105)</f>
        <v>96.202383896396654</v>
      </c>
    </row>
    <row r="107" spans="2:5" ht="15.75" customHeight="1" x14ac:dyDescent="0.25">
      <c r="B107" s="7"/>
      <c r="E107" s="3"/>
    </row>
    <row r="108" spans="2:5" ht="15.75" customHeight="1" x14ac:dyDescent="0.25">
      <c r="B108" s="103" t="s">
        <v>94</v>
      </c>
      <c r="C108" s="103"/>
      <c r="D108" s="103"/>
      <c r="E108" s="103"/>
    </row>
    <row r="109" spans="2:5" ht="15.75" customHeight="1" x14ac:dyDescent="0.25">
      <c r="B109" s="23">
        <v>5</v>
      </c>
      <c r="C109" s="104" t="s">
        <v>95</v>
      </c>
      <c r="D109" s="104"/>
      <c r="E109" s="25" t="s">
        <v>30</v>
      </c>
    </row>
    <row r="110" spans="2:5" ht="15.75" customHeight="1" x14ac:dyDescent="0.25">
      <c r="B110" s="8" t="s">
        <v>5</v>
      </c>
      <c r="C110" s="121" t="s">
        <v>147</v>
      </c>
      <c r="D110" s="96"/>
      <c r="E110" s="26">
        <v>45</v>
      </c>
    </row>
    <row r="111" spans="2:5" ht="15.75" customHeight="1" x14ac:dyDescent="0.25">
      <c r="B111" s="19" t="s">
        <v>7</v>
      </c>
      <c r="C111" s="97" t="s">
        <v>96</v>
      </c>
      <c r="D111" s="97"/>
      <c r="E111" s="27"/>
    </row>
    <row r="112" spans="2:5" ht="15.75" customHeight="1" x14ac:dyDescent="0.25">
      <c r="B112" s="19" t="s">
        <v>10</v>
      </c>
      <c r="C112" s="97" t="s">
        <v>97</v>
      </c>
      <c r="D112" s="97"/>
      <c r="E112" s="27"/>
    </row>
    <row r="113" spans="2:7" ht="15.75" customHeight="1" x14ac:dyDescent="0.25">
      <c r="B113" s="19" t="s">
        <v>12</v>
      </c>
      <c r="C113" s="122" t="s">
        <v>148</v>
      </c>
      <c r="D113" s="97"/>
      <c r="E113" s="27">
        <v>25</v>
      </c>
    </row>
    <row r="114" spans="2:7" ht="15.75" customHeight="1" x14ac:dyDescent="0.25">
      <c r="B114" s="10" t="s">
        <v>14</v>
      </c>
      <c r="C114" s="98"/>
      <c r="D114" s="98"/>
      <c r="E114" s="28"/>
    </row>
    <row r="115" spans="2:7" ht="15.75" customHeight="1" x14ac:dyDescent="0.25">
      <c r="B115" s="106" t="s">
        <v>98</v>
      </c>
      <c r="C115" s="106"/>
      <c r="D115" s="106"/>
      <c r="E115" s="29">
        <f>SUM(E110:E114)</f>
        <v>70</v>
      </c>
    </row>
    <row r="116" spans="2:7" ht="15.75" customHeight="1" x14ac:dyDescent="0.25"/>
    <row r="117" spans="2:7" ht="15.75" customHeight="1" x14ac:dyDescent="0.25">
      <c r="B117" s="103" t="s">
        <v>99</v>
      </c>
      <c r="C117" s="103"/>
      <c r="D117" s="103"/>
      <c r="E117" s="103"/>
    </row>
    <row r="118" spans="2:7" ht="30" customHeight="1" x14ac:dyDescent="0.25">
      <c r="B118" s="123" t="s">
        <v>100</v>
      </c>
      <c r="C118" s="123"/>
      <c r="D118" s="123"/>
      <c r="E118" s="30">
        <f>E137</f>
        <v>3702.6885636396551</v>
      </c>
    </row>
    <row r="119" spans="2:7" ht="27.75" customHeight="1" x14ac:dyDescent="0.25">
      <c r="B119" s="123" t="s">
        <v>101</v>
      </c>
      <c r="C119" s="123"/>
      <c r="D119" s="123"/>
      <c r="E119" s="30">
        <f>E118+E121</f>
        <v>3887.822991821638</v>
      </c>
    </row>
    <row r="120" spans="2:7" ht="15.75" customHeight="1" x14ac:dyDescent="0.25">
      <c r="B120" s="55">
        <v>5</v>
      </c>
      <c r="C120" s="55" t="s">
        <v>102</v>
      </c>
      <c r="D120" s="55" t="s">
        <v>44</v>
      </c>
      <c r="E120" s="55" t="s">
        <v>30</v>
      </c>
    </row>
    <row r="121" spans="2:7" ht="15.75" customHeight="1" x14ac:dyDescent="0.25">
      <c r="B121" s="11" t="s">
        <v>5</v>
      </c>
      <c r="C121" s="56" t="s">
        <v>103</v>
      </c>
      <c r="D121" s="49">
        <v>0.05</v>
      </c>
      <c r="E121" s="41">
        <f>D121*$E$118</f>
        <v>185.13442818198277</v>
      </c>
      <c r="G121" s="37"/>
    </row>
    <row r="122" spans="2:7" ht="15.75" customHeight="1" x14ac:dyDescent="0.25">
      <c r="B122" s="11" t="s">
        <v>7</v>
      </c>
      <c r="C122" s="56" t="s">
        <v>104</v>
      </c>
      <c r="D122" s="49">
        <v>0.1</v>
      </c>
      <c r="E122" s="41">
        <f>D122*$E$119</f>
        <v>388.7822991821638</v>
      </c>
    </row>
    <row r="123" spans="2:7" ht="15.75" customHeight="1" x14ac:dyDescent="0.25">
      <c r="B123" s="11" t="s">
        <v>10</v>
      </c>
      <c r="C123" s="38" t="s">
        <v>126</v>
      </c>
      <c r="D123" s="57">
        <f>SUM(D124:D127)</f>
        <v>8.6499999999999994E-2</v>
      </c>
      <c r="E123" s="41"/>
    </row>
    <row r="124" spans="2:7" ht="15.75" customHeight="1" x14ac:dyDescent="0.25">
      <c r="B124" s="11" t="s">
        <v>105</v>
      </c>
      <c r="C124" s="38" t="s">
        <v>106</v>
      </c>
      <c r="D124" s="58">
        <v>0</v>
      </c>
      <c r="E124" s="41"/>
    </row>
    <row r="125" spans="2:7" ht="15.75" customHeight="1" x14ac:dyDescent="0.25">
      <c r="B125" s="11" t="s">
        <v>107</v>
      </c>
      <c r="C125" s="38" t="s">
        <v>108</v>
      </c>
      <c r="D125" s="58">
        <v>6.4999999999999997E-3</v>
      </c>
      <c r="E125" s="41">
        <f>(E137+E121+E122)/(1-D123)*D125</f>
        <v>30.430141643705209</v>
      </c>
    </row>
    <row r="126" spans="2:7" ht="15.75" customHeight="1" x14ac:dyDescent="0.25">
      <c r="B126" s="11" t="s">
        <v>109</v>
      </c>
      <c r="C126" s="38" t="s">
        <v>110</v>
      </c>
      <c r="D126" s="58">
        <v>0.03</v>
      </c>
      <c r="E126" s="41">
        <f>(E137+E121+E122)/(1-D123)*D126</f>
        <v>140.44680758633172</v>
      </c>
    </row>
    <row r="127" spans="2:7" ht="15.75" customHeight="1" x14ac:dyDescent="0.25">
      <c r="B127" s="11" t="s">
        <v>111</v>
      </c>
      <c r="C127" s="12" t="s">
        <v>112</v>
      </c>
      <c r="D127" s="58">
        <v>0.05</v>
      </c>
      <c r="E127" s="41">
        <f>(E137+E121+E122)/(1-D123)*D127</f>
        <v>234.07801264388624</v>
      </c>
    </row>
    <row r="128" spans="2:7" ht="15.75" customHeight="1" x14ac:dyDescent="0.25">
      <c r="B128" s="124" t="s">
        <v>47</v>
      </c>
      <c r="C128" s="124"/>
      <c r="D128" s="124"/>
      <c r="E128" s="59">
        <f>SUM(E121:E127)</f>
        <v>978.87168923806973</v>
      </c>
    </row>
    <row r="129" spans="1:5" ht="15.75" customHeight="1" x14ac:dyDescent="0.25">
      <c r="B129" s="7"/>
      <c r="E129" s="3"/>
    </row>
    <row r="130" spans="1:5" ht="15.75" customHeight="1" x14ac:dyDescent="0.25">
      <c r="B130" s="103" t="s">
        <v>113</v>
      </c>
      <c r="C130" s="103"/>
      <c r="D130" s="103"/>
      <c r="E130" s="103"/>
    </row>
    <row r="131" spans="1:5" ht="15.75" customHeight="1" x14ac:dyDescent="0.25">
      <c r="B131" s="106" t="s">
        <v>114</v>
      </c>
      <c r="C131" s="106"/>
      <c r="D131" s="106"/>
      <c r="E131" s="31" t="s">
        <v>115</v>
      </c>
    </row>
    <row r="132" spans="1:5" ht="15.75" customHeight="1" x14ac:dyDescent="0.25">
      <c r="B132" s="8" t="s">
        <v>5</v>
      </c>
      <c r="C132" s="96" t="s">
        <v>116</v>
      </c>
      <c r="D132" s="96"/>
      <c r="E132" s="26">
        <f>E35</f>
        <v>1573.02</v>
      </c>
    </row>
    <row r="133" spans="1:5" ht="15.75" customHeight="1" x14ac:dyDescent="0.25">
      <c r="B133" s="19" t="s">
        <v>7</v>
      </c>
      <c r="C133" s="97" t="s">
        <v>117</v>
      </c>
      <c r="D133" s="97"/>
      <c r="E133" s="27">
        <f>D72</f>
        <v>1724.23415716</v>
      </c>
    </row>
    <row r="134" spans="1:5" ht="15.75" customHeight="1" x14ac:dyDescent="0.25">
      <c r="B134" s="19" t="s">
        <v>10</v>
      </c>
      <c r="C134" s="97" t="s">
        <v>118</v>
      </c>
      <c r="D134" s="97"/>
      <c r="E134" s="27">
        <f>E83</f>
        <v>239.23202258325847</v>
      </c>
    </row>
    <row r="135" spans="1:5" ht="15.75" customHeight="1" x14ac:dyDescent="0.25">
      <c r="B135" s="19" t="s">
        <v>12</v>
      </c>
      <c r="C135" s="60" t="s">
        <v>119</v>
      </c>
      <c r="D135" s="61"/>
      <c r="E135" s="27">
        <f>D106</f>
        <v>96.202383896396654</v>
      </c>
    </row>
    <row r="136" spans="1:5" ht="15.75" customHeight="1" x14ac:dyDescent="0.25">
      <c r="B136" s="19" t="s">
        <v>14</v>
      </c>
      <c r="C136" s="97" t="s">
        <v>120</v>
      </c>
      <c r="D136" s="97"/>
      <c r="E136" s="27">
        <f>E115</f>
        <v>70</v>
      </c>
    </row>
    <row r="137" spans="1:5" ht="15.75" customHeight="1" x14ac:dyDescent="0.25">
      <c r="B137" s="125" t="s">
        <v>121</v>
      </c>
      <c r="C137" s="125"/>
      <c r="D137" s="125"/>
      <c r="E137" s="27">
        <f>SUM(E132:E136)</f>
        <v>3702.6885636396551</v>
      </c>
    </row>
    <row r="138" spans="1:5" ht="15.75" customHeight="1" x14ac:dyDescent="0.25">
      <c r="B138" s="10" t="s">
        <v>36</v>
      </c>
      <c r="C138" s="126" t="s">
        <v>122</v>
      </c>
      <c r="D138" s="126"/>
      <c r="E138" s="62">
        <f>E128</f>
        <v>978.87168923806973</v>
      </c>
    </row>
    <row r="139" spans="1:5" ht="15.75" customHeight="1" x14ac:dyDescent="0.25">
      <c r="B139" s="101" t="s">
        <v>123</v>
      </c>
      <c r="C139" s="101"/>
      <c r="D139" s="101"/>
      <c r="E139" s="63">
        <f>SUM(E137:E138)</f>
        <v>4681.5602528777245</v>
      </c>
    </row>
    <row r="140" spans="1:5" ht="15.75" customHeight="1" x14ac:dyDescent="0.25"/>
    <row r="141" spans="1:5" ht="15.75" customHeight="1" x14ac:dyDescent="0.25">
      <c r="B141" s="88"/>
      <c r="C141" s="88"/>
      <c r="D141" s="88"/>
      <c r="E141" s="88"/>
    </row>
    <row r="142" spans="1:5" ht="15.75" customHeight="1" x14ac:dyDescent="0.25">
      <c r="B142" s="88"/>
      <c r="C142" s="88"/>
      <c r="D142" s="88"/>
      <c r="E142" s="88"/>
    </row>
    <row r="143" spans="1:5" ht="15.75" customHeight="1" x14ac:dyDescent="0.25">
      <c r="A143" s="80" t="s">
        <v>127</v>
      </c>
    </row>
    <row r="144" spans="1:5" ht="109.5" customHeight="1" x14ac:dyDescent="0.25">
      <c r="B144" s="89" t="s">
        <v>128</v>
      </c>
      <c r="C144" s="89"/>
      <c r="D144" s="89"/>
      <c r="E144" s="89"/>
    </row>
    <row r="145" spans="2:5" ht="51" customHeight="1" x14ac:dyDescent="0.25">
      <c r="B145" s="90"/>
      <c r="C145" s="90"/>
      <c r="D145" s="90"/>
      <c r="E145" s="90"/>
    </row>
    <row r="146" spans="2:5" ht="15.75" customHeight="1" x14ac:dyDescent="0.25"/>
    <row r="147" spans="2:5" ht="15.75" customHeight="1" x14ac:dyDescent="0.25"/>
    <row r="148" spans="2:5" ht="15.75" customHeight="1" x14ac:dyDescent="0.25"/>
    <row r="149" spans="2:5" ht="15.75" customHeight="1" x14ac:dyDescent="0.25"/>
    <row r="150" spans="2:5" ht="15.75" customHeight="1" x14ac:dyDescent="0.25"/>
    <row r="151" spans="2:5" ht="15.75" customHeight="1" x14ac:dyDescent="0.25"/>
    <row r="152" spans="2:5" ht="15.75" customHeight="1" x14ac:dyDescent="0.25"/>
    <row r="153" spans="2:5" ht="15.75" customHeight="1" x14ac:dyDescent="0.25"/>
    <row r="154" spans="2:5" ht="15.75" customHeight="1" x14ac:dyDescent="0.25"/>
    <row r="155" spans="2:5" ht="15.75" customHeight="1" x14ac:dyDescent="0.25"/>
    <row r="156" spans="2:5" ht="15.75" customHeight="1" x14ac:dyDescent="0.25"/>
    <row r="157" spans="2:5" ht="15.75" customHeight="1" x14ac:dyDescent="0.25"/>
    <row r="158" spans="2:5" ht="15.75" customHeight="1" x14ac:dyDescent="0.25"/>
    <row r="159" spans="2:5" ht="15.75" customHeight="1" x14ac:dyDescent="0.25"/>
    <row r="160" spans="2:5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84">
    <mergeCell ref="B137:D137"/>
    <mergeCell ref="C138:D138"/>
    <mergeCell ref="B139:D139"/>
    <mergeCell ref="B131:D131"/>
    <mergeCell ref="C132:D132"/>
    <mergeCell ref="C133:D133"/>
    <mergeCell ref="C134:D134"/>
    <mergeCell ref="C136:D136"/>
    <mergeCell ref="B117:E117"/>
    <mergeCell ref="B118:D118"/>
    <mergeCell ref="B119:D119"/>
    <mergeCell ref="B128:D128"/>
    <mergeCell ref="B130:E130"/>
    <mergeCell ref="C111:D111"/>
    <mergeCell ref="C112:D112"/>
    <mergeCell ref="C113:D113"/>
    <mergeCell ref="C114:D114"/>
    <mergeCell ref="B115:D115"/>
    <mergeCell ref="B102:D102"/>
    <mergeCell ref="B106:C106"/>
    <mergeCell ref="B108:E108"/>
    <mergeCell ref="C109:D109"/>
    <mergeCell ref="C110:D110"/>
    <mergeCell ref="B86:E86"/>
    <mergeCell ref="B87:D87"/>
    <mergeCell ref="B95:C95"/>
    <mergeCell ref="B97:E97"/>
    <mergeCell ref="B100:C100"/>
    <mergeCell ref="B72:C72"/>
    <mergeCell ref="B74:E74"/>
    <mergeCell ref="B75:D75"/>
    <mergeCell ref="B83:C83"/>
    <mergeCell ref="B85:E85"/>
    <mergeCell ref="B65:C65"/>
    <mergeCell ref="D65:E65"/>
    <mergeCell ref="B66:E66"/>
    <mergeCell ref="B67:D67"/>
    <mergeCell ref="D64:E64"/>
    <mergeCell ref="D59:E59"/>
    <mergeCell ref="D60:E60"/>
    <mergeCell ref="D61:E61"/>
    <mergeCell ref="D62:E62"/>
    <mergeCell ref="D63:E63"/>
    <mergeCell ref="B44:E44"/>
    <mergeCell ref="B45:D45"/>
    <mergeCell ref="B55:C55"/>
    <mergeCell ref="B57:E57"/>
    <mergeCell ref="D58:E58"/>
    <mergeCell ref="C34:D34"/>
    <mergeCell ref="B35:D35"/>
    <mergeCell ref="B37:E37"/>
    <mergeCell ref="B38:D38"/>
    <mergeCell ref="B42:C42"/>
    <mergeCell ref="C29:D29"/>
    <mergeCell ref="C30:D30"/>
    <mergeCell ref="C31:D31"/>
    <mergeCell ref="C32:D32"/>
    <mergeCell ref="C33:D33"/>
    <mergeCell ref="C23:D23"/>
    <mergeCell ref="C24:D24"/>
    <mergeCell ref="B26:E26"/>
    <mergeCell ref="C27:D27"/>
    <mergeCell ref="C28:D28"/>
    <mergeCell ref="B17:C17"/>
    <mergeCell ref="B19:E19"/>
    <mergeCell ref="C20:D20"/>
    <mergeCell ref="C21:D21"/>
    <mergeCell ref="C22:D22"/>
    <mergeCell ref="B141:E141"/>
    <mergeCell ref="B142:E142"/>
    <mergeCell ref="B144:E144"/>
    <mergeCell ref="B145:E145"/>
    <mergeCell ref="B1:E2"/>
    <mergeCell ref="C4:E4"/>
    <mergeCell ref="C5:E5"/>
    <mergeCell ref="C6:E6"/>
    <mergeCell ref="B8:E8"/>
    <mergeCell ref="C9:D9"/>
    <mergeCell ref="C10:D10"/>
    <mergeCell ref="C11:D11"/>
    <mergeCell ref="C12:D12"/>
    <mergeCell ref="C13:D13"/>
    <mergeCell ref="B15:E15"/>
    <mergeCell ref="B16:C16"/>
  </mergeCells>
  <pageMargins left="0.51180555555555596" right="0.51180555555555596" top="0.78749999999999998" bottom="0.78749999999999998" header="0.511811023622047" footer="0.511811023622047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CARREGADOR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Wescley</dc:creator>
  <dc:description/>
  <cp:lastModifiedBy>Altino Farias</cp:lastModifiedBy>
  <cp:revision>7</cp:revision>
  <cp:lastPrinted>2024-04-16T15:44:55Z</cp:lastPrinted>
  <dcterms:created xsi:type="dcterms:W3CDTF">2022-08-19T03:33:13Z</dcterms:created>
  <dcterms:modified xsi:type="dcterms:W3CDTF">2025-06-10T14:56:04Z</dcterms:modified>
  <dc:language>pt-BR</dc:language>
</cp:coreProperties>
</file>